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Nerva\NERVA Verkeersstrandaard excel\"/>
    </mc:Choice>
  </mc:AlternateContent>
  <xr:revisionPtr revIDLastSave="0" documentId="13_ncr:1_{B4BD2167-8F42-44D7-9836-A822B8826F0D}" xr6:coauthVersionLast="47" xr6:coauthVersionMax="47" xr10:uidLastSave="{00000000-0000-0000-0000-000000000000}"/>
  <bookViews>
    <workbookView xWindow="-120" yWindow="-120" windowWidth="29040" windowHeight="15840" xr2:uid="{2C583AA7-DD21-4AC0-BFF6-9B12474B0E41}"/>
  </bookViews>
  <sheets>
    <sheet name="Informatie tabel" sheetId="2" r:id="rId1"/>
    <sheet name="Onderliggende rekentab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B18" i="2"/>
  <c r="C7" i="2"/>
  <c r="E2" i="1" l="1"/>
  <c r="F2" i="1" l="1"/>
  <c r="E23" i="1"/>
  <c r="E15" i="1"/>
  <c r="C3" i="2" l="1"/>
  <c r="D3" i="2"/>
  <c r="E14" i="1"/>
  <c r="E17" i="1"/>
  <c r="E13" i="1"/>
  <c r="E9" i="1"/>
  <c r="E28" i="1"/>
  <c r="E18" i="1"/>
  <c r="E27" i="1"/>
  <c r="E26" i="1"/>
  <c r="E8" i="1"/>
  <c r="E25" i="1"/>
  <c r="E34" i="1"/>
  <c r="E22" i="1"/>
  <c r="E12" i="1"/>
  <c r="E33" i="1"/>
  <c r="E21" i="1"/>
  <c r="E11" i="1"/>
  <c r="E30" i="1"/>
  <c r="E20" i="1"/>
  <c r="E29" i="1"/>
  <c r="E19" i="1"/>
  <c r="E10" i="1"/>
  <c r="E32" i="1"/>
  <c r="E24" i="1"/>
  <c r="E16" i="1"/>
  <c r="E31" i="1"/>
  <c r="E3" i="1"/>
  <c r="F3" i="1" s="1"/>
  <c r="D7" i="2" s="1"/>
  <c r="E4" i="1"/>
  <c r="F4" i="1" s="1"/>
  <c r="E5" i="1"/>
  <c r="B16" i="2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8" i="1"/>
  <c r="B9" i="1"/>
  <c r="C9" i="2" l="1"/>
  <c r="C5" i="2"/>
  <c r="D5" i="2"/>
  <c r="B57" i="1"/>
  <c r="B55" i="1"/>
  <c r="B56" i="1"/>
  <c r="F5" i="1" s="1"/>
  <c r="D9" i="2" s="1"/>
  <c r="C11" i="1"/>
  <c r="C19" i="1"/>
  <c r="C27" i="1"/>
  <c r="C8" i="1"/>
  <c r="F8" i="1" s="1"/>
  <c r="H8" i="1" s="1"/>
  <c r="C13" i="1"/>
  <c r="C29" i="1"/>
  <c r="C14" i="1"/>
  <c r="C12" i="1"/>
  <c r="C20" i="1"/>
  <c r="C28" i="1"/>
  <c r="C21" i="1"/>
  <c r="C22" i="1"/>
  <c r="C30" i="1"/>
  <c r="C15" i="1"/>
  <c r="C23" i="1"/>
  <c r="C31" i="1"/>
  <c r="C16" i="1"/>
  <c r="C24" i="1"/>
  <c r="C32" i="1"/>
  <c r="C9" i="1"/>
  <c r="C25" i="1"/>
  <c r="C33" i="1"/>
  <c r="C10" i="1"/>
  <c r="C18" i="1"/>
  <c r="C26" i="1"/>
  <c r="C34" i="1"/>
  <c r="C17" i="1"/>
  <c r="D8" i="1" l="1"/>
  <c r="G8" i="1" s="1"/>
  <c r="I8" i="1" s="1"/>
  <c r="F30" i="1"/>
  <c r="H30" i="1" s="1"/>
  <c r="F22" i="1"/>
  <c r="H22" i="1" s="1"/>
  <c r="F19" i="1"/>
  <c r="H19" i="1" s="1"/>
  <c r="F25" i="1"/>
  <c r="H25" i="1" s="1"/>
  <c r="F13" i="1"/>
  <c r="H13" i="1" s="1"/>
  <c r="F21" i="1"/>
  <c r="H21" i="1" s="1"/>
  <c r="F9" i="1"/>
  <c r="H9" i="1" s="1"/>
  <c r="F17" i="1"/>
  <c r="H17" i="1" s="1"/>
  <c r="F27" i="1"/>
  <c r="H27" i="1" s="1"/>
  <c r="F28" i="1"/>
  <c r="H28" i="1" s="1"/>
  <c r="F16" i="1"/>
  <c r="H16" i="1" s="1"/>
  <c r="F20" i="1"/>
  <c r="H20" i="1" s="1"/>
  <c r="F31" i="1"/>
  <c r="H31" i="1" s="1"/>
  <c r="F12" i="1"/>
  <c r="H12" i="1" s="1"/>
  <c r="F10" i="1"/>
  <c r="H10" i="1" s="1"/>
  <c r="F23" i="1"/>
  <c r="H23" i="1" s="1"/>
  <c r="F14" i="1"/>
  <c r="H14" i="1" s="1"/>
  <c r="F32" i="1"/>
  <c r="H32" i="1" s="1"/>
  <c r="F34" i="1"/>
  <c r="H34" i="1" s="1"/>
  <c r="F24" i="1"/>
  <c r="H24" i="1" s="1"/>
  <c r="F26" i="1"/>
  <c r="H26" i="1" s="1"/>
  <c r="F11" i="1"/>
  <c r="H11" i="1" s="1"/>
  <c r="F18" i="1"/>
  <c r="H18" i="1" s="1"/>
  <c r="F33" i="1"/>
  <c r="H33" i="1" s="1"/>
  <c r="F15" i="1"/>
  <c r="H15" i="1" s="1"/>
  <c r="F29" i="1"/>
  <c r="H29" i="1" s="1"/>
  <c r="D10" i="1"/>
  <c r="G10" i="1" s="1"/>
  <c r="D14" i="1"/>
  <c r="G14" i="1" s="1"/>
  <c r="D19" i="1"/>
  <c r="G19" i="1" s="1"/>
  <c r="D21" i="1"/>
  <c r="G21" i="1" s="1"/>
  <c r="D11" i="1"/>
  <c r="G11" i="1" s="1"/>
  <c r="D18" i="1"/>
  <c r="G18" i="1" s="1"/>
  <c r="D24" i="1"/>
  <c r="G24" i="1" s="1"/>
  <c r="D25" i="1"/>
  <c r="G25" i="1" s="1"/>
  <c r="D28" i="1"/>
  <c r="G28" i="1" s="1"/>
  <c r="D16" i="1"/>
  <c r="G16" i="1" s="1"/>
  <c r="D30" i="1"/>
  <c r="G30" i="1" s="1"/>
  <c r="D20" i="1"/>
  <c r="G20" i="1" s="1"/>
  <c r="D15" i="1"/>
  <c r="G15" i="1" s="1"/>
  <c r="D23" i="1"/>
  <c r="G23" i="1" s="1"/>
  <c r="D31" i="1"/>
  <c r="G31" i="1" s="1"/>
  <c r="D27" i="1"/>
  <c r="G27" i="1" s="1"/>
  <c r="D13" i="1"/>
  <c r="G13" i="1" s="1"/>
  <c r="D26" i="1"/>
  <c r="G26" i="1" s="1"/>
  <c r="D32" i="1"/>
  <c r="G32" i="1" s="1"/>
  <c r="D29" i="1"/>
  <c r="G29" i="1" s="1"/>
  <c r="D9" i="1"/>
  <c r="G9" i="1" s="1"/>
  <c r="D34" i="1"/>
  <c r="G34" i="1" s="1"/>
  <c r="D17" i="1"/>
  <c r="G17" i="1" s="1"/>
  <c r="D22" i="1"/>
  <c r="G22" i="1" s="1"/>
  <c r="D33" i="1"/>
  <c r="G33" i="1" s="1"/>
  <c r="D12" i="1"/>
  <c r="G12" i="1" s="1"/>
  <c r="I10" i="1" l="1"/>
  <c r="I13" i="1"/>
  <c r="I26" i="1"/>
  <c r="I16" i="1"/>
  <c r="I14" i="1"/>
  <c r="C11" i="2" s="1"/>
  <c r="I21" i="1"/>
  <c r="I32" i="1"/>
  <c r="I12" i="1"/>
  <c r="I28" i="1"/>
  <c r="I22" i="1"/>
  <c r="I9" i="1"/>
  <c r="I34" i="1"/>
  <c r="I30" i="1"/>
  <c r="I19" i="1"/>
  <c r="I31" i="1"/>
  <c r="I27" i="1"/>
  <c r="I18" i="1"/>
  <c r="I15" i="1"/>
  <c r="I25" i="1"/>
  <c r="I24" i="1"/>
  <c r="I33" i="1"/>
  <c r="I17" i="1"/>
  <c r="I11" i="1"/>
  <c r="I23" i="1"/>
  <c r="I29" i="1"/>
  <c r="I20" i="1"/>
</calcChain>
</file>

<file path=xl/sharedStrings.xml><?xml version="1.0" encoding="utf-8"?>
<sst xmlns="http://schemas.openxmlformats.org/spreadsheetml/2006/main" count="51" uniqueCount="38">
  <si>
    <t>Berekenen remafstanden &amp; stopafstanden</t>
  </si>
  <si>
    <t>Reactietijd</t>
  </si>
  <si>
    <t>Remvertraging</t>
  </si>
  <si>
    <t>Gezond en fit</t>
  </si>
  <si>
    <t>Gezond</t>
  </si>
  <si>
    <t>Droog</t>
  </si>
  <si>
    <t>Nat</t>
  </si>
  <si>
    <t>Personenauto</t>
  </si>
  <si>
    <t>Vrachtauto</t>
  </si>
  <si>
    <t>Motor</t>
  </si>
  <si>
    <t>Snelheid km/u</t>
  </si>
  <si>
    <t>Snelheid M/s</t>
  </si>
  <si>
    <t>Fitheid bestuurder</t>
  </si>
  <si>
    <t>Conditie weg</t>
  </si>
  <si>
    <t>Basis info:</t>
  </si>
  <si>
    <t>Reactieweg</t>
  </si>
  <si>
    <t>Remafstand</t>
  </si>
  <si>
    <t>Totaal remweg</t>
  </si>
  <si>
    <t xml:space="preserve">Wat is je snelheid in kilometers per uur? </t>
  </si>
  <si>
    <t>Wat is de conditie van het wegdek?</t>
  </si>
  <si>
    <t xml:space="preserve">Wat voor soort voertuig rij je? </t>
  </si>
  <si>
    <t>Soort voertuig</t>
  </si>
  <si>
    <t>Beantwoorden</t>
  </si>
  <si>
    <t>Antwoorden</t>
  </si>
  <si>
    <t>Meters</t>
  </si>
  <si>
    <t>Slechte gezondheid</t>
  </si>
  <si>
    <t>Wat is de bestuurders conditie?</t>
  </si>
  <si>
    <t>Toestand</t>
  </si>
  <si>
    <t>Nood</t>
  </si>
  <si>
    <t>Reactietijd berekend</t>
  </si>
  <si>
    <t>Toevoeging</t>
  </si>
  <si>
    <t>Totale remweg</t>
  </si>
  <si>
    <t xml:space="preserve">Remweg antwoorder </t>
  </si>
  <si>
    <t>Noodstop of comfortabel?</t>
  </si>
  <si>
    <t>Comfortabel</t>
  </si>
  <si>
    <t>Uitgaande van</t>
  </si>
  <si>
    <t>Vertraging wegdek</t>
  </si>
  <si>
    <t>Vertraging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</si>
</sst>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2" borderId="0" xfId="0" applyFont="1" applyFill="1"/>
    <xf numFmtId="2" fontId="0" fillId="2" borderId="0" xfId="0" applyNumberForma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Protection="1">
      <protection hidden="1"/>
    </xf>
    <xf numFmtId="0" fontId="1" fillId="2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4" borderId="0" xfId="0" applyFill="1"/>
    <xf numFmtId="0" fontId="0" fillId="4" borderId="0" xfId="0" applyFill="1" applyProtection="1">
      <protection hidden="1"/>
    </xf>
    <xf numFmtId="0" fontId="5" fillId="4" borderId="2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1" fillId="4" borderId="0" xfId="0" applyFont="1" applyFill="1" applyBorder="1"/>
    <xf numFmtId="0" fontId="5" fillId="4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5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2" borderId="0" xfId="0" applyNumberFormat="1" applyFill="1" applyBorder="1"/>
    <xf numFmtId="0" fontId="0" fillId="2" borderId="0" xfId="0" applyFill="1" applyBorder="1"/>
    <xf numFmtId="0" fontId="5" fillId="2" borderId="0" xfId="0" applyFont="1" applyFill="1" applyBorder="1" applyAlignment="1">
      <alignment horizontal="left"/>
    </xf>
    <xf numFmtId="164" fontId="5" fillId="5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2" fontId="2" fillId="2" borderId="0" xfId="0" applyNumberFormat="1" applyFont="1" applyFill="1"/>
    <xf numFmtId="0" fontId="1" fillId="2" borderId="0" xfId="0" applyFont="1" applyFill="1" applyBorder="1" applyAlignment="1">
      <alignment horizontal="center"/>
    </xf>
    <xf numFmtId="1" fontId="0" fillId="2" borderId="0" xfId="0" applyNumberFormat="1" applyFill="1"/>
  </cellXfs>
  <cellStyles count="2">
    <cellStyle name="Standaard" xfId="0" builtinId="0"/>
    <cellStyle name="Standaard 2" xfId="1" xr:uid="{A9C956A6-6570-4910-8965-9BB036D4DFEA}"/>
  </cellStyles>
  <dxfs count="0"/>
  <tableStyles count="0" defaultTableStyle="TableStyleMedium2" defaultPivotStyle="PivotStyleLight16"/>
  <colors>
    <mruColors>
      <color rgb="FF8EA9DB"/>
      <color rgb="FF005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'Onderliggende rekentabel'!$I$8:$I$34</c:f>
              <c:strCache>
                <c:ptCount val="27"/>
                <c:pt idx="0">
                  <c:v>0,00</c:v>
                </c:pt>
                <c:pt idx="1">
                  <c:v>2,20</c:v>
                </c:pt>
                <c:pt idx="2">
                  <c:v>4,65</c:v>
                </c:pt>
                <c:pt idx="3">
                  <c:v>7,34</c:v>
                </c:pt>
                <c:pt idx="4">
                  <c:v>10,26</c:v>
                </c:pt>
                <c:pt idx="5">
                  <c:v>13,43</c:v>
                </c:pt>
                <c:pt idx="6">
                  <c:v>16,84</c:v>
                </c:pt>
                <c:pt idx="7">
                  <c:v>20,49</c:v>
                </c:pt>
                <c:pt idx="8">
                  <c:v>24,38</c:v>
                </c:pt>
                <c:pt idx="9">
                  <c:v>28,52</c:v>
                </c:pt>
                <c:pt idx="10">
                  <c:v>32,89</c:v>
                </c:pt>
                <c:pt idx="11">
                  <c:v>37,50</c:v>
                </c:pt>
                <c:pt idx="12">
                  <c:v>42,36</c:v>
                </c:pt>
                <c:pt idx="13">
                  <c:v>47,46</c:v>
                </c:pt>
                <c:pt idx="14">
                  <c:v>52,80</c:v>
                </c:pt>
                <c:pt idx="15">
                  <c:v>58,38</c:v>
                </c:pt>
                <c:pt idx="16">
                  <c:v>64,20</c:v>
                </c:pt>
                <c:pt idx="17">
                  <c:v>70,26</c:v>
                </c:pt>
                <c:pt idx="18">
                  <c:v>76,56</c:v>
                </c:pt>
                <c:pt idx="19">
                  <c:v>83,11</c:v>
                </c:pt>
                <c:pt idx="20">
                  <c:v>89,89</c:v>
                </c:pt>
                <c:pt idx="21">
                  <c:v>96,92</c:v>
                </c:pt>
                <c:pt idx="22">
                  <c:v>104,19</c:v>
                </c:pt>
                <c:pt idx="23">
                  <c:v>111,69</c:v>
                </c:pt>
                <c:pt idx="24">
                  <c:v>119,44</c:v>
                </c:pt>
                <c:pt idx="25">
                  <c:v>127,44</c:v>
                </c:pt>
                <c:pt idx="26">
                  <c:v>135,67</c:v>
                </c:pt>
              </c:strCache>
            </c:strRef>
          </c:tx>
          <c:spPr>
            <a:ln w="28575" cap="rnd">
              <a:solidFill>
                <a:srgbClr val="00528E"/>
              </a:solidFill>
              <a:round/>
            </a:ln>
            <a:effectLst/>
          </c:spPr>
          <c:marker>
            <c:symbol val="none"/>
          </c:marker>
          <c:cat>
            <c:numRef>
              <c:f>'Onderliggende rekentabel'!$A$8:$A$34</c:f>
              <c:numCache>
                <c:formatCode>General</c:formatCode>
                <c:ptCount val="2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</c:numCache>
            </c:numRef>
          </c:cat>
          <c:val>
            <c:numRef>
              <c:f>'Onderliggende rekentabel'!$I$8:$I$34</c:f>
              <c:numCache>
                <c:formatCode>0.00</c:formatCode>
                <c:ptCount val="27"/>
                <c:pt idx="0">
                  <c:v>0</c:v>
                </c:pt>
                <c:pt idx="1">
                  <c:v>2.2038966049382713</c:v>
                </c:pt>
                <c:pt idx="2">
                  <c:v>4.6489197530864192</c:v>
                </c:pt>
                <c:pt idx="3">
                  <c:v>7.3350694444444446</c:v>
                </c:pt>
                <c:pt idx="4">
                  <c:v>10.262345679012345</c:v>
                </c:pt>
                <c:pt idx="5">
                  <c:v>13.430748456790125</c:v>
                </c:pt>
                <c:pt idx="6">
                  <c:v>16.840277777777779</c:v>
                </c:pt>
                <c:pt idx="7">
                  <c:v>20.490933641975307</c:v>
                </c:pt>
                <c:pt idx="8">
                  <c:v>24.382716049382715</c:v>
                </c:pt>
                <c:pt idx="9">
                  <c:v>28.515625</c:v>
                </c:pt>
                <c:pt idx="10">
                  <c:v>32.889660493827165</c:v>
                </c:pt>
                <c:pt idx="11">
                  <c:v>37.504822530864189</c:v>
                </c:pt>
                <c:pt idx="12">
                  <c:v>42.361111111111114</c:v>
                </c:pt>
                <c:pt idx="13">
                  <c:v>47.458526234567891</c:v>
                </c:pt>
                <c:pt idx="14">
                  <c:v>52.797067901234563</c:v>
                </c:pt>
                <c:pt idx="15">
                  <c:v>58.376736111111107</c:v>
                </c:pt>
                <c:pt idx="16">
                  <c:v>64.197530864197518</c:v>
                </c:pt>
                <c:pt idx="17">
                  <c:v>70.259452160493822</c:v>
                </c:pt>
                <c:pt idx="18">
                  <c:v>76.5625</c:v>
                </c:pt>
                <c:pt idx="19">
                  <c:v>83.106674382716051</c:v>
                </c:pt>
                <c:pt idx="20">
                  <c:v>89.891975308641975</c:v>
                </c:pt>
                <c:pt idx="21">
                  <c:v>96.918402777777771</c:v>
                </c:pt>
                <c:pt idx="22">
                  <c:v>104.18595679012344</c:v>
                </c:pt>
                <c:pt idx="23">
                  <c:v>111.69463734567901</c:v>
                </c:pt>
                <c:pt idx="24">
                  <c:v>119.44444444444446</c:v>
                </c:pt>
                <c:pt idx="25">
                  <c:v>127.43537808641975</c:v>
                </c:pt>
                <c:pt idx="26">
                  <c:v>135.66743827160491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C-4842-93BB-A7684D5CC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596416"/>
        <c:axId val="775588216"/>
      </c:lineChart>
      <c:catAx>
        <c:axId val="77559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b="1">
                    <a:solidFill>
                      <a:schemeClr val="tx1"/>
                    </a:solidFill>
                  </a:rPr>
                  <a:t>Snelheid in km/u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75588216"/>
        <c:crosses val="autoZero"/>
        <c:auto val="1"/>
        <c:lblAlgn val="ctr"/>
        <c:lblOffset val="100"/>
        <c:noMultiLvlLbl val="0"/>
      </c:catAx>
      <c:valAx>
        <c:axId val="77558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b="1">
                    <a:solidFill>
                      <a:schemeClr val="tx1"/>
                    </a:solidFill>
                  </a:rPr>
                  <a:t>Remweg</a:t>
                </a:r>
                <a:r>
                  <a:rPr lang="nl-NL" b="1" baseline="0">
                    <a:solidFill>
                      <a:schemeClr val="tx1"/>
                    </a:solidFill>
                  </a:rPr>
                  <a:t> totaal</a:t>
                </a:r>
                <a:endParaRPr lang="nl-NL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755964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8EA9DB"/>
    </a:solidFill>
    <a:ln w="9525" cap="flat" cmpd="sng" algn="ctr">
      <a:solidFill>
        <a:srgbClr val="8EA9DB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://nervas.nl/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</xdr:row>
      <xdr:rowOff>66675</xdr:rowOff>
    </xdr:from>
    <xdr:to>
      <xdr:col>15</xdr:col>
      <xdr:colOff>104775</xdr:colOff>
      <xdr:row>21</xdr:row>
      <xdr:rowOff>14288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CFA3E0E2-4D54-4446-B228-AF4AEC479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238125</xdr:colOff>
      <xdr:row>19</xdr:row>
      <xdr:rowOff>190499</xdr:rowOff>
    </xdr:from>
    <xdr:to>
      <xdr:col>3</xdr:col>
      <xdr:colOff>171450</xdr:colOff>
      <xdr:row>27</xdr:row>
      <xdr:rowOff>65115</xdr:rowOff>
    </xdr:to>
    <xdr:pic>
      <xdr:nvPicPr>
        <xdr:cNvPr id="3" name="Afbeelding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4DF9EF-5B23-433F-BCDC-67A775A4B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829049"/>
          <a:ext cx="3771900" cy="1503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1</xdr:row>
      <xdr:rowOff>85725</xdr:rowOff>
    </xdr:from>
    <xdr:to>
      <xdr:col>1</xdr:col>
      <xdr:colOff>816770</xdr:colOff>
      <xdr:row>5</xdr:row>
      <xdr:rowOff>25118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AAD82C5-E9C2-4AB1-B8F5-55F4D1820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76225"/>
          <a:ext cx="1759744" cy="701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ACDA-E8D4-423F-9DFD-1E39B77B1F7B}">
  <sheetPr codeName="Blad1"/>
  <dimension ref="A1:J30"/>
  <sheetViews>
    <sheetView tabSelected="1" workbookViewId="0">
      <selection activeCell="G26" sqref="G26"/>
    </sheetView>
  </sheetViews>
  <sheetFormatPr defaultRowHeight="15" x14ac:dyDescent="0.25"/>
  <cols>
    <col min="1" max="1" width="38.140625" style="3" bestFit="1" customWidth="1"/>
    <col min="2" max="2" width="19.42578125" style="3" bestFit="1" customWidth="1"/>
    <col min="3" max="3" width="6.5703125" style="3" hidden="1" customWidth="1"/>
    <col min="4" max="4" width="13.7109375" style="3" bestFit="1" customWidth="1"/>
    <col min="5" max="5" width="18" style="3" bestFit="1" customWidth="1"/>
    <col min="6" max="9" width="9.140625" style="3"/>
    <col min="10" max="10" width="13.5703125" style="3" bestFit="1" customWidth="1"/>
    <col min="11" max="16384" width="9.140625" style="3"/>
  </cols>
  <sheetData>
    <row r="1" spans="1:10" ht="15.75" thickBot="1" x14ac:dyDescent="0.3">
      <c r="A1" s="13" t="s">
        <v>32</v>
      </c>
      <c r="B1" s="13"/>
      <c r="C1" s="12"/>
      <c r="D1" s="14"/>
      <c r="E1" s="10"/>
      <c r="G1" s="4"/>
      <c r="J1" s="4"/>
    </row>
    <row r="2" spans="1:10" ht="15.75" thickBot="1" x14ac:dyDescent="0.3">
      <c r="A2" s="11"/>
      <c r="B2" s="13" t="s">
        <v>22</v>
      </c>
      <c r="C2" s="12"/>
      <c r="D2" s="13" t="s">
        <v>35</v>
      </c>
      <c r="E2" s="10"/>
    </row>
    <row r="3" spans="1:10" x14ac:dyDescent="0.25">
      <c r="A3" s="9" t="s">
        <v>33</v>
      </c>
      <c r="B3" s="9" t="s">
        <v>28</v>
      </c>
      <c r="C3" s="9">
        <f>'Onderliggende rekentabel'!F2</f>
        <v>0</v>
      </c>
      <c r="D3" s="9">
        <f>'Onderliggende rekentabel'!F2</f>
        <v>0</v>
      </c>
      <c r="E3" s="9" t="s">
        <v>37</v>
      </c>
    </row>
    <row r="4" spans="1:10" x14ac:dyDescent="0.25">
      <c r="A4" s="8"/>
      <c r="B4" s="8"/>
      <c r="C4" s="8"/>
      <c r="D4" s="8"/>
      <c r="E4" s="8"/>
    </row>
    <row r="5" spans="1:10" x14ac:dyDescent="0.25">
      <c r="A5" s="9" t="s">
        <v>26</v>
      </c>
      <c r="B5" s="9" t="s">
        <v>4</v>
      </c>
      <c r="C5" s="9">
        <f>'Onderliggende rekentabel'!F4</f>
        <v>1.5</v>
      </c>
      <c r="D5" s="9">
        <f>'Onderliggende rekentabel'!F4</f>
        <v>1.5</v>
      </c>
      <c r="E5" s="9" t="s">
        <v>1</v>
      </c>
    </row>
    <row r="6" spans="1:10" x14ac:dyDescent="0.25">
      <c r="A6" s="8"/>
      <c r="B6" s="8"/>
      <c r="C6" s="8"/>
      <c r="D6" s="8"/>
      <c r="E6" s="8"/>
    </row>
    <row r="7" spans="1:10" x14ac:dyDescent="0.25">
      <c r="A7" s="9" t="s">
        <v>19</v>
      </c>
      <c r="B7" s="9" t="s">
        <v>5</v>
      </c>
      <c r="C7" s="9">
        <f>IF(B7='Onderliggende rekentabel'!A60,'Onderliggende rekentabel'!B60,IF('Informatie tabel'!B7='Onderliggende rekentabel'!A61,'Onderliggende rekentabel'!B61))</f>
        <v>8</v>
      </c>
      <c r="D7" s="9">
        <f>'Onderliggende rekentabel'!F3</f>
        <v>8</v>
      </c>
      <c r="E7" s="9" t="s">
        <v>36</v>
      </c>
    </row>
    <row r="8" spans="1:10" x14ac:dyDescent="0.25">
      <c r="A8" s="8"/>
      <c r="B8" s="8"/>
      <c r="C8" s="8"/>
      <c r="D8" s="8"/>
      <c r="E8" s="8"/>
    </row>
    <row r="9" spans="1:10" x14ac:dyDescent="0.25">
      <c r="A9" s="9" t="s">
        <v>20</v>
      </c>
      <c r="B9" s="9" t="s">
        <v>7</v>
      </c>
      <c r="C9" s="9">
        <f>IF(B9='Onderliggende rekentabel'!E5,'Onderliggende rekentabel'!F5)</f>
        <v>8</v>
      </c>
      <c r="D9" s="9">
        <f>'Onderliggende rekentabel'!F5</f>
        <v>8</v>
      </c>
      <c r="E9" s="9" t="s">
        <v>2</v>
      </c>
    </row>
    <row r="10" spans="1:10" x14ac:dyDescent="0.25">
      <c r="A10" s="8"/>
      <c r="B10" s="8"/>
      <c r="C10" s="8"/>
      <c r="D10" s="8"/>
      <c r="E10" s="8"/>
    </row>
    <row r="11" spans="1:10" x14ac:dyDescent="0.25">
      <c r="A11" s="9" t="s">
        <v>18</v>
      </c>
      <c r="B11" s="9">
        <v>30</v>
      </c>
      <c r="C11" s="9">
        <f>IF(B11='Onderliggende rekentabel'!A8,'Onderliggende rekentabel'!I8,IF(B11='Onderliggende rekentabel'!A9,'Onderliggende rekentabel'!I9,IF(B11='Onderliggende rekentabel'!A10,'Onderliggende rekentabel'!I10,IF(B11='Onderliggende rekentabel'!A11,'Onderliggende rekentabel'!I11,IF(B11='Onderliggende rekentabel'!A12,'Onderliggende rekentabel'!I12,IF(B11='Onderliggende rekentabel'!A13,'Onderliggende rekentabel'!I13,IF(B11='Onderliggende rekentabel'!A14,'Onderliggende rekentabel'!I14,IF(B11='Onderliggende rekentabel'!A15,'Onderliggende rekentabel'!I15,IF(B11='Onderliggende rekentabel'!A16,'Onderliggende rekentabel'!I16,IF(B11='Onderliggende rekentabel'!A17,'Onderliggende rekentabel'!I17,IF(B11='Onderliggende rekentabel'!A18,'Onderliggende rekentabel'!I18,IF(B11='Onderliggende rekentabel'!A19,'Onderliggende rekentabel'!I19,IF(B11='Onderliggende rekentabel'!A20,'Onderliggende rekentabel'!I20,IF(B11='Onderliggende rekentabel'!A21,'Onderliggende rekentabel'!I21,IF(B11='Onderliggende rekentabel'!A22,'Onderliggende rekentabel'!I22,IF(B11='Onderliggende rekentabel'!A23,'Onderliggende rekentabel'!I23,IF(B11='Onderliggende rekentabel'!A24,'Onderliggende rekentabel'!I24,IF(B11='Onderliggende rekentabel'!A25,'Onderliggende rekentabel'!I25,IF(B11='Onderliggende rekentabel'!A26,'Onderliggende rekentabel'!I26,IF(B11='Onderliggende rekentabel'!A27,'Onderliggende rekentabel'!I27,IF(B11='Onderliggende rekentabel'!A28,'Onderliggende rekentabel'!I28,IF(B11='Onderliggende rekentabel'!A29,'Onderliggende rekentabel'!I29,IF(B11='Onderliggende rekentabel'!A30,'Onderliggende rekentabel'!I30,IF(B11='Onderliggende rekentabel'!A31,'Onderliggende rekentabel'!I31,IF(B11='Onderliggende rekentabel'!A32,'Onderliggende rekentabel'!I32,IF(B11='Onderliggende rekentabel'!A33,'Onderliggende rekentabel'!I33,IF(B11='Onderliggende rekentabel'!A34,'Onderliggende rekentabel'!I34)))))))))))))))))))))))))))</f>
        <v>16.840277777777779</v>
      </c>
      <c r="D11" s="9"/>
      <c r="E11" s="9"/>
    </row>
    <row r="12" spans="1:10" x14ac:dyDescent="0.25">
      <c r="A12" s="5"/>
    </row>
    <row r="13" spans="1:10" x14ac:dyDescent="0.25">
      <c r="A13" s="5"/>
    </row>
    <row r="14" spans="1:10" x14ac:dyDescent="0.25">
      <c r="A14" s="1"/>
      <c r="B14" s="2"/>
    </row>
    <row r="15" spans="1:10" x14ac:dyDescent="0.25">
      <c r="A15" s="13"/>
      <c r="B15" s="15" t="s">
        <v>23</v>
      </c>
      <c r="C15" s="15"/>
      <c r="D15" s="15"/>
    </row>
    <row r="16" spans="1:10" x14ac:dyDescent="0.25">
      <c r="A16" s="16" t="s">
        <v>16</v>
      </c>
      <c r="B16" s="23">
        <f>SUM($B$11/3.6)^2/(2*$C$7)</f>
        <v>4.3402777777777786</v>
      </c>
      <c r="C16" s="18" t="s">
        <v>24</v>
      </c>
      <c r="D16" s="18" t="s">
        <v>24</v>
      </c>
    </row>
    <row r="17" spans="1:5" x14ac:dyDescent="0.25">
      <c r="A17" s="17" t="s">
        <v>15</v>
      </c>
      <c r="B17" s="23">
        <f>SUM($B$11/3.6)*$C$5</f>
        <v>12.5</v>
      </c>
      <c r="C17" s="18" t="s">
        <v>24</v>
      </c>
      <c r="D17" s="18" t="s">
        <v>24</v>
      </c>
    </row>
    <row r="18" spans="1:5" x14ac:dyDescent="0.25">
      <c r="A18" s="16" t="s">
        <v>31</v>
      </c>
      <c r="B18" s="23">
        <f>$C$11</f>
        <v>16.840277777777779</v>
      </c>
      <c r="C18" s="18" t="s">
        <v>24</v>
      </c>
      <c r="D18" s="18" t="s">
        <v>24</v>
      </c>
    </row>
    <row r="19" spans="1:5" x14ac:dyDescent="0.25">
      <c r="A19" s="1"/>
      <c r="B19" s="2"/>
    </row>
    <row r="20" spans="1:5" x14ac:dyDescent="0.25">
      <c r="A20" s="1"/>
      <c r="B20" s="2"/>
    </row>
    <row r="21" spans="1:5" x14ac:dyDescent="0.25">
      <c r="A21" s="1"/>
      <c r="B21" s="2"/>
    </row>
    <row r="22" spans="1:5" x14ac:dyDescent="0.25">
      <c r="A22" s="19"/>
      <c r="B22" s="20"/>
      <c r="C22" s="21"/>
      <c r="D22" s="21"/>
    </row>
    <row r="23" spans="1:5" x14ac:dyDescent="0.25">
      <c r="A23" s="19"/>
      <c r="B23" s="20"/>
      <c r="C23" s="21"/>
      <c r="D23" s="21"/>
    </row>
    <row r="24" spans="1:5" x14ac:dyDescent="0.25">
      <c r="A24" s="19"/>
      <c r="B24" s="20"/>
      <c r="C24" s="21"/>
      <c r="D24" s="21"/>
    </row>
    <row r="25" spans="1:5" ht="23.25" x14ac:dyDescent="0.35">
      <c r="A25" s="19"/>
      <c r="B25" s="22"/>
      <c r="C25" s="21"/>
      <c r="D25" s="21"/>
      <c r="E25" s="7"/>
    </row>
    <row r="26" spans="1:5" x14ac:dyDescent="0.25">
      <c r="A26" s="19"/>
      <c r="B26" s="22"/>
      <c r="C26" s="21"/>
      <c r="D26" s="21"/>
    </row>
    <row r="27" spans="1:5" x14ac:dyDescent="0.25">
      <c r="A27" s="19"/>
      <c r="B27" s="22"/>
      <c r="C27" s="21"/>
      <c r="D27" s="21"/>
    </row>
    <row r="28" spans="1:5" x14ac:dyDescent="0.25">
      <c r="A28" s="19"/>
      <c r="B28" s="22"/>
      <c r="C28" s="21"/>
      <c r="D28" s="21"/>
    </row>
    <row r="29" spans="1:5" x14ac:dyDescent="0.25">
      <c r="A29" s="19"/>
      <c r="B29" s="20"/>
      <c r="C29" s="21"/>
      <c r="D29" s="21"/>
    </row>
    <row r="30" spans="1:5" x14ac:dyDescent="0.25">
      <c r="A30" s="1"/>
      <c r="B30" s="2"/>
    </row>
  </sheetData>
  <sheetProtection algorithmName="SHA-512" hashValue="VYGq3oSXnbPRgca5MD78h6okAps6JGPti5j1a27bfQPVSG+/abwrvgOPO/7WdDeeJrrjkPzBpr0jWEmK2yMFpg==" saltValue="/w4Yk/1waWkLvyN94qumEA==" spinCount="100000" sheet="1" objects="1" scenarios="1"/>
  <mergeCells count="1">
    <mergeCell ref="B15:D1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D45597-E8E7-43F3-8F8B-C9D1EB201141}">
          <x14:formula1>
            <xm:f>'Onderliggende rekentabel'!$A$8:$A$34</xm:f>
          </x14:formula1>
          <xm:sqref>B11</xm:sqref>
        </x14:dataValidation>
        <x14:dataValidation type="list" allowBlank="1" showInputMessage="1" showErrorMessage="1" xr:uid="{B01A4FA5-05D6-445F-ACAE-389A5DC412C5}">
          <x14:formula1>
            <xm:f>'Onderliggende rekentabel'!$A$60:$A$61</xm:f>
          </x14:formula1>
          <xm:sqref>B7</xm:sqref>
        </x14:dataValidation>
        <x14:dataValidation type="list" allowBlank="1" showInputMessage="1" showErrorMessage="1" xr:uid="{819C9A6F-B662-4F07-872A-8BBAD6A8EB51}">
          <x14:formula1>
            <xm:f>'Onderliggende rekentabel'!$A$63:$A$65</xm:f>
          </x14:formula1>
          <xm:sqref>B5</xm:sqref>
        </x14:dataValidation>
        <x14:dataValidation type="list" allowBlank="1" showInputMessage="1" showErrorMessage="1" xr:uid="{FA619647-3F70-46CF-87FE-592CFE3CE972}">
          <x14:formula1>
            <xm:f>'Onderliggende rekentabel'!$A$55:$A$57</xm:f>
          </x14:formula1>
          <xm:sqref>B9</xm:sqref>
        </x14:dataValidation>
        <x14:dataValidation type="list" allowBlank="1" showInputMessage="1" showErrorMessage="1" xr:uid="{E3CD526C-B5A1-4E7F-B67A-B34B2774634A}">
          <x14:formula1>
            <xm:f>'Onderliggende rekentabel'!$A$52:$A$53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9DDB9-1DD6-4949-B8AC-745A8FF02FC9}">
  <sheetPr codeName="Blad2"/>
  <dimension ref="A1:V65"/>
  <sheetViews>
    <sheetView workbookViewId="0">
      <selection activeCell="N9" sqref="N9"/>
    </sheetView>
  </sheetViews>
  <sheetFormatPr defaultRowHeight="15" x14ac:dyDescent="0.25"/>
  <cols>
    <col min="1" max="1" width="15.7109375" style="3" bestFit="1" customWidth="1"/>
    <col min="2" max="2" width="14.7109375" style="3" bestFit="1" customWidth="1"/>
    <col min="3" max="3" width="10.5703125" style="3" bestFit="1" customWidth="1"/>
    <col min="4" max="4" width="17.85546875" style="3" bestFit="1" customWidth="1"/>
    <col min="5" max="5" width="19.28515625" style="3" bestFit="1" customWidth="1"/>
    <col min="6" max="6" width="19.85546875" style="3" bestFit="1" customWidth="1"/>
    <col min="7" max="7" width="14.7109375" style="3" bestFit="1" customWidth="1"/>
    <col min="8" max="8" width="11.28515625" style="3" bestFit="1" customWidth="1"/>
    <col min="9" max="9" width="14.28515625" style="3" bestFit="1" customWidth="1"/>
    <col min="10" max="18" width="9.140625" style="3"/>
    <col min="19" max="19" width="8.140625" style="3" bestFit="1" customWidth="1"/>
    <col min="20" max="20" width="11.5703125" style="3" bestFit="1" customWidth="1"/>
    <col min="21" max="16384" width="9.140625" style="3"/>
  </cols>
  <sheetData>
    <row r="1" spans="1:22" x14ac:dyDescent="0.25">
      <c r="A1" s="24" t="s">
        <v>0</v>
      </c>
      <c r="B1" s="24"/>
      <c r="C1" s="24"/>
    </row>
    <row r="2" spans="1:22" x14ac:dyDescent="0.25">
      <c r="A2" s="6"/>
      <c r="B2" s="6"/>
      <c r="C2" s="6"/>
      <c r="D2" s="4" t="s">
        <v>27</v>
      </c>
      <c r="E2" s="25" t="str">
        <f>'Informatie tabel'!B3</f>
        <v>Nood</v>
      </c>
      <c r="F2" s="3">
        <f>IF(E2=A52,B52,IF(E2=A53,B53))</f>
        <v>0</v>
      </c>
    </row>
    <row r="3" spans="1:22" x14ac:dyDescent="0.25">
      <c r="C3" s="4" t="s">
        <v>14</v>
      </c>
      <c r="D3" s="4" t="s">
        <v>13</v>
      </c>
      <c r="E3" s="25" t="str">
        <f>'Informatie tabel'!B7</f>
        <v>Droog</v>
      </c>
      <c r="F3" s="3">
        <f>IF(E3=A$60,B$60,IF(E3=A$61,B$61))</f>
        <v>8</v>
      </c>
    </row>
    <row r="4" spans="1:22" x14ac:dyDescent="0.25">
      <c r="C4" s="4"/>
      <c r="D4" s="4" t="s">
        <v>12</v>
      </c>
      <c r="E4" s="25" t="str">
        <f>'Informatie tabel'!B5</f>
        <v>Gezond</v>
      </c>
      <c r="F4" s="2">
        <f>IF($E$4=$A63,$B63,IF(E4=$A64,$B64,IF($E$4=$A65,$B65,)))</f>
        <v>1.5</v>
      </c>
      <c r="H4" s="4"/>
    </row>
    <row r="5" spans="1:22" x14ac:dyDescent="0.25">
      <c r="C5" s="4"/>
      <c r="D5" s="4" t="s">
        <v>21</v>
      </c>
      <c r="E5" s="25" t="str">
        <f>'Informatie tabel'!B9</f>
        <v>Personenauto</v>
      </c>
      <c r="F5" s="2">
        <f>IF($E$5=$A55,$B55,IF(E5=$A56,$B56,IF($E$5=$A57,$B57,)))</f>
        <v>8</v>
      </c>
      <c r="H5" s="4"/>
    </row>
    <row r="6" spans="1:22" x14ac:dyDescent="0.25">
      <c r="R6" s="21"/>
      <c r="S6" s="26"/>
      <c r="T6" s="26"/>
      <c r="U6" s="21"/>
      <c r="V6" s="21"/>
    </row>
    <row r="7" spans="1:22" x14ac:dyDescent="0.25">
      <c r="A7" s="4" t="s">
        <v>10</v>
      </c>
      <c r="B7" s="4" t="s">
        <v>11</v>
      </c>
      <c r="C7" s="4" t="s">
        <v>1</v>
      </c>
      <c r="D7" s="4" t="s">
        <v>2</v>
      </c>
      <c r="E7" s="4" t="s">
        <v>30</v>
      </c>
      <c r="F7" s="4" t="s">
        <v>29</v>
      </c>
      <c r="G7" s="4" t="s">
        <v>16</v>
      </c>
      <c r="H7" s="4" t="s">
        <v>15</v>
      </c>
      <c r="I7" s="4" t="s">
        <v>17</v>
      </c>
      <c r="R7" s="21"/>
      <c r="S7" s="21"/>
      <c r="T7" s="21"/>
      <c r="U7" s="21"/>
      <c r="V7" s="21"/>
    </row>
    <row r="8" spans="1:22" x14ac:dyDescent="0.25">
      <c r="A8" s="3">
        <v>0</v>
      </c>
      <c r="B8" s="2">
        <f>SUM(A8/3.6)</f>
        <v>0</v>
      </c>
      <c r="C8" s="2">
        <f>$F$4</f>
        <v>1.5</v>
      </c>
      <c r="D8" s="2">
        <f>$F$5</f>
        <v>8</v>
      </c>
      <c r="E8" s="2">
        <f>IF($E$2=$A$53,$B$53,IF($E$2=$A$52,$B$52))</f>
        <v>0</v>
      </c>
      <c r="F8" s="2">
        <f>SUM(C8+E8)</f>
        <v>1.5</v>
      </c>
      <c r="G8" s="27">
        <f>SUM(B8^2)/(2*D8)</f>
        <v>0</v>
      </c>
      <c r="H8" s="2">
        <f>SUM(B8*F8)</f>
        <v>0</v>
      </c>
      <c r="I8" s="2">
        <f>SUM(H8+G8)</f>
        <v>0</v>
      </c>
      <c r="R8" s="21"/>
      <c r="S8" s="21"/>
      <c r="T8" s="20"/>
      <c r="U8" s="21"/>
      <c r="V8" s="21"/>
    </row>
    <row r="9" spans="1:22" x14ac:dyDescent="0.25">
      <c r="A9" s="3">
        <v>5</v>
      </c>
      <c r="B9" s="2">
        <f>SUM(A9/3.6)</f>
        <v>1.3888888888888888</v>
      </c>
      <c r="C9" s="2">
        <f t="shared" ref="C9:C34" si="0">$F$4</f>
        <v>1.5</v>
      </c>
      <c r="D9" s="2">
        <f t="shared" ref="D9:D34" si="1">$F$5</f>
        <v>8</v>
      </c>
      <c r="E9" s="2">
        <f t="shared" ref="E9:E34" si="2">IF($E$2=$A$53,$B$53,IF($E$2=$A$52,$B$52))</f>
        <v>0</v>
      </c>
      <c r="F9" s="2">
        <f t="shared" ref="F9:F34" si="3">SUM(C9+E9)</f>
        <v>1.5</v>
      </c>
      <c r="G9" s="27">
        <f>SUM(B9^2)/(2*D9)</f>
        <v>0.12056327160493827</v>
      </c>
      <c r="H9" s="2">
        <f t="shared" ref="H9:H34" si="4">SUM(B9*F9)</f>
        <v>2.083333333333333</v>
      </c>
      <c r="I9" s="2">
        <f t="shared" ref="I9:I33" si="5">SUM(H9+G9)</f>
        <v>2.2038966049382713</v>
      </c>
      <c r="R9" s="21"/>
      <c r="S9" s="21"/>
      <c r="T9" s="20"/>
      <c r="U9" s="21"/>
      <c r="V9" s="21"/>
    </row>
    <row r="10" spans="1:22" x14ac:dyDescent="0.25">
      <c r="A10" s="3">
        <v>10</v>
      </c>
      <c r="B10" s="2">
        <f t="shared" ref="B10:B34" si="6">SUM(A10/3.6)</f>
        <v>2.7777777777777777</v>
      </c>
      <c r="C10" s="2">
        <f t="shared" si="0"/>
        <v>1.5</v>
      </c>
      <c r="D10" s="2">
        <f t="shared" si="1"/>
        <v>8</v>
      </c>
      <c r="E10" s="2">
        <f t="shared" si="2"/>
        <v>0</v>
      </c>
      <c r="F10" s="2">
        <f t="shared" si="3"/>
        <v>1.5</v>
      </c>
      <c r="G10" s="27">
        <f t="shared" ref="G10:G33" si="7">SUM(B10^2)/(2*D10)</f>
        <v>0.48225308641975306</v>
      </c>
      <c r="H10" s="2">
        <f t="shared" si="4"/>
        <v>4.1666666666666661</v>
      </c>
      <c r="I10" s="2">
        <f t="shared" si="5"/>
        <v>4.6489197530864192</v>
      </c>
      <c r="R10" s="21"/>
      <c r="S10" s="21"/>
      <c r="T10" s="20"/>
      <c r="U10" s="21"/>
      <c r="V10" s="21"/>
    </row>
    <row r="11" spans="1:22" x14ac:dyDescent="0.25">
      <c r="A11" s="3">
        <v>15</v>
      </c>
      <c r="B11" s="2">
        <f t="shared" si="6"/>
        <v>4.166666666666667</v>
      </c>
      <c r="C11" s="2">
        <f t="shared" si="0"/>
        <v>1.5</v>
      </c>
      <c r="D11" s="2">
        <f t="shared" si="1"/>
        <v>8</v>
      </c>
      <c r="E11" s="2">
        <f t="shared" si="2"/>
        <v>0</v>
      </c>
      <c r="F11" s="2">
        <f t="shared" si="3"/>
        <v>1.5</v>
      </c>
      <c r="G11" s="27">
        <f>SUM(B11^2)/(2*D11)</f>
        <v>1.0850694444444446</v>
      </c>
      <c r="H11" s="2">
        <f t="shared" si="4"/>
        <v>6.25</v>
      </c>
      <c r="I11" s="2">
        <f t="shared" si="5"/>
        <v>7.3350694444444446</v>
      </c>
      <c r="R11" s="21"/>
      <c r="S11" s="21"/>
      <c r="T11" s="20"/>
      <c r="U11" s="21"/>
      <c r="V11" s="21"/>
    </row>
    <row r="12" spans="1:22" x14ac:dyDescent="0.25">
      <c r="A12" s="3">
        <v>20</v>
      </c>
      <c r="B12" s="2">
        <f t="shared" si="6"/>
        <v>5.5555555555555554</v>
      </c>
      <c r="C12" s="2">
        <f t="shared" si="0"/>
        <v>1.5</v>
      </c>
      <c r="D12" s="2">
        <f t="shared" si="1"/>
        <v>8</v>
      </c>
      <c r="E12" s="2">
        <f t="shared" si="2"/>
        <v>0</v>
      </c>
      <c r="F12" s="2">
        <f t="shared" si="3"/>
        <v>1.5</v>
      </c>
      <c r="G12" s="27">
        <f t="shared" si="7"/>
        <v>1.9290123456790123</v>
      </c>
      <c r="H12" s="2">
        <f t="shared" si="4"/>
        <v>8.3333333333333321</v>
      </c>
      <c r="I12" s="2">
        <f t="shared" si="5"/>
        <v>10.262345679012345</v>
      </c>
      <c r="R12" s="21"/>
      <c r="S12" s="21"/>
      <c r="T12" s="20"/>
      <c r="U12" s="21"/>
      <c r="V12" s="21"/>
    </row>
    <row r="13" spans="1:22" x14ac:dyDescent="0.25">
      <c r="A13" s="3">
        <v>25</v>
      </c>
      <c r="B13" s="2">
        <f t="shared" si="6"/>
        <v>6.9444444444444446</v>
      </c>
      <c r="C13" s="2">
        <f t="shared" si="0"/>
        <v>1.5</v>
      </c>
      <c r="D13" s="2">
        <f t="shared" si="1"/>
        <v>8</v>
      </c>
      <c r="E13" s="2">
        <f t="shared" si="2"/>
        <v>0</v>
      </c>
      <c r="F13" s="2">
        <f t="shared" si="3"/>
        <v>1.5</v>
      </c>
      <c r="G13" s="27">
        <f t="shared" si="7"/>
        <v>3.0140817901234569</v>
      </c>
      <c r="H13" s="2">
        <f t="shared" si="4"/>
        <v>10.416666666666668</v>
      </c>
      <c r="I13" s="2">
        <f t="shared" si="5"/>
        <v>13.430748456790125</v>
      </c>
      <c r="R13" s="21"/>
      <c r="S13" s="21"/>
      <c r="T13" s="20"/>
      <c r="U13" s="21"/>
      <c r="V13" s="21"/>
    </row>
    <row r="14" spans="1:22" x14ac:dyDescent="0.25">
      <c r="A14" s="3">
        <v>30</v>
      </c>
      <c r="B14" s="2">
        <f t="shared" si="6"/>
        <v>8.3333333333333339</v>
      </c>
      <c r="C14" s="2">
        <f t="shared" si="0"/>
        <v>1.5</v>
      </c>
      <c r="D14" s="2">
        <f t="shared" si="1"/>
        <v>8</v>
      </c>
      <c r="E14" s="2">
        <f t="shared" si="2"/>
        <v>0</v>
      </c>
      <c r="F14" s="2">
        <f t="shared" si="3"/>
        <v>1.5</v>
      </c>
      <c r="G14" s="27">
        <f t="shared" si="7"/>
        <v>4.3402777777777786</v>
      </c>
      <c r="H14" s="2">
        <f t="shared" si="4"/>
        <v>12.5</v>
      </c>
      <c r="I14" s="2">
        <f t="shared" si="5"/>
        <v>16.840277777777779</v>
      </c>
      <c r="R14" s="21"/>
      <c r="S14" s="21"/>
      <c r="T14" s="20"/>
      <c r="U14" s="21"/>
      <c r="V14" s="21"/>
    </row>
    <row r="15" spans="1:22" x14ac:dyDescent="0.25">
      <c r="A15" s="3">
        <v>35</v>
      </c>
      <c r="B15" s="2">
        <f t="shared" si="6"/>
        <v>9.7222222222222214</v>
      </c>
      <c r="C15" s="2">
        <f t="shared" si="0"/>
        <v>1.5</v>
      </c>
      <c r="D15" s="2">
        <f t="shared" si="1"/>
        <v>8</v>
      </c>
      <c r="E15" s="2">
        <f t="shared" si="2"/>
        <v>0</v>
      </c>
      <c r="F15" s="2">
        <f t="shared" si="3"/>
        <v>1.5</v>
      </c>
      <c r="G15" s="27">
        <f t="shared" si="7"/>
        <v>5.9076003086419746</v>
      </c>
      <c r="H15" s="2">
        <f t="shared" si="4"/>
        <v>14.583333333333332</v>
      </c>
      <c r="I15" s="2">
        <f t="shared" si="5"/>
        <v>20.490933641975307</v>
      </c>
      <c r="R15" s="21"/>
      <c r="S15" s="21"/>
      <c r="T15" s="20"/>
      <c r="U15" s="21"/>
      <c r="V15" s="21"/>
    </row>
    <row r="16" spans="1:22" x14ac:dyDescent="0.25">
      <c r="A16" s="3">
        <v>40</v>
      </c>
      <c r="B16" s="2">
        <f t="shared" si="6"/>
        <v>11.111111111111111</v>
      </c>
      <c r="C16" s="2">
        <f t="shared" si="0"/>
        <v>1.5</v>
      </c>
      <c r="D16" s="2">
        <f t="shared" si="1"/>
        <v>8</v>
      </c>
      <c r="E16" s="2">
        <f t="shared" si="2"/>
        <v>0</v>
      </c>
      <c r="F16" s="2">
        <f t="shared" si="3"/>
        <v>1.5</v>
      </c>
      <c r="G16" s="27">
        <f t="shared" si="7"/>
        <v>7.716049382716049</v>
      </c>
      <c r="H16" s="2">
        <f t="shared" si="4"/>
        <v>16.666666666666664</v>
      </c>
      <c r="I16" s="2">
        <f t="shared" si="5"/>
        <v>24.382716049382715</v>
      </c>
      <c r="R16" s="21"/>
      <c r="S16" s="21"/>
      <c r="T16" s="20"/>
      <c r="U16" s="21"/>
      <c r="V16" s="21"/>
    </row>
    <row r="17" spans="1:22" x14ac:dyDescent="0.25">
      <c r="A17" s="3">
        <v>45</v>
      </c>
      <c r="B17" s="2">
        <f t="shared" si="6"/>
        <v>12.5</v>
      </c>
      <c r="C17" s="2">
        <f t="shared" si="0"/>
        <v>1.5</v>
      </c>
      <c r="D17" s="2">
        <f t="shared" si="1"/>
        <v>8</v>
      </c>
      <c r="E17" s="2">
        <f t="shared" si="2"/>
        <v>0</v>
      </c>
      <c r="F17" s="2">
        <f t="shared" si="3"/>
        <v>1.5</v>
      </c>
      <c r="G17" s="27">
        <f t="shared" si="7"/>
        <v>9.765625</v>
      </c>
      <c r="H17" s="2">
        <f t="shared" si="4"/>
        <v>18.75</v>
      </c>
      <c r="I17" s="2">
        <f t="shared" si="5"/>
        <v>28.515625</v>
      </c>
      <c r="R17" s="21"/>
      <c r="S17" s="21"/>
      <c r="T17" s="20"/>
      <c r="U17" s="21"/>
      <c r="V17" s="21"/>
    </row>
    <row r="18" spans="1:22" x14ac:dyDescent="0.25">
      <c r="A18" s="3">
        <v>50</v>
      </c>
      <c r="B18" s="2">
        <f t="shared" si="6"/>
        <v>13.888888888888889</v>
      </c>
      <c r="C18" s="2">
        <f t="shared" si="0"/>
        <v>1.5</v>
      </c>
      <c r="D18" s="2">
        <f t="shared" si="1"/>
        <v>8</v>
      </c>
      <c r="E18" s="2">
        <f t="shared" si="2"/>
        <v>0</v>
      </c>
      <c r="F18" s="2">
        <f t="shared" si="3"/>
        <v>1.5</v>
      </c>
      <c r="G18" s="27">
        <f t="shared" si="7"/>
        <v>12.056327160493828</v>
      </c>
      <c r="H18" s="2">
        <f t="shared" si="4"/>
        <v>20.833333333333336</v>
      </c>
      <c r="I18" s="2">
        <f t="shared" si="5"/>
        <v>32.889660493827165</v>
      </c>
      <c r="R18" s="21"/>
      <c r="S18" s="21"/>
      <c r="T18" s="20"/>
      <c r="U18" s="21"/>
      <c r="V18" s="21"/>
    </row>
    <row r="19" spans="1:22" x14ac:dyDescent="0.25">
      <c r="A19" s="3">
        <v>55</v>
      </c>
      <c r="B19" s="2">
        <f t="shared" si="6"/>
        <v>15.277777777777777</v>
      </c>
      <c r="C19" s="2">
        <f t="shared" si="0"/>
        <v>1.5</v>
      </c>
      <c r="D19" s="2">
        <f t="shared" si="1"/>
        <v>8</v>
      </c>
      <c r="E19" s="2">
        <f t="shared" si="2"/>
        <v>0</v>
      </c>
      <c r="F19" s="2">
        <f t="shared" si="3"/>
        <v>1.5</v>
      </c>
      <c r="G19" s="27">
        <f t="shared" si="7"/>
        <v>14.588155864197528</v>
      </c>
      <c r="H19" s="2">
        <f t="shared" si="4"/>
        <v>22.916666666666664</v>
      </c>
      <c r="I19" s="2">
        <f t="shared" si="5"/>
        <v>37.504822530864189</v>
      </c>
      <c r="R19" s="21"/>
      <c r="S19" s="21"/>
      <c r="T19" s="20"/>
      <c r="U19" s="21"/>
      <c r="V19" s="21"/>
    </row>
    <row r="20" spans="1:22" x14ac:dyDescent="0.25">
      <c r="A20" s="3">
        <v>60</v>
      </c>
      <c r="B20" s="2">
        <f t="shared" si="6"/>
        <v>16.666666666666668</v>
      </c>
      <c r="C20" s="2">
        <f t="shared" si="0"/>
        <v>1.5</v>
      </c>
      <c r="D20" s="2">
        <f t="shared" si="1"/>
        <v>8</v>
      </c>
      <c r="E20" s="2">
        <f t="shared" si="2"/>
        <v>0</v>
      </c>
      <c r="F20" s="2">
        <f t="shared" si="3"/>
        <v>1.5</v>
      </c>
      <c r="G20" s="27">
        <f t="shared" si="7"/>
        <v>17.361111111111114</v>
      </c>
      <c r="H20" s="2">
        <f t="shared" si="4"/>
        <v>25</v>
      </c>
      <c r="I20" s="2">
        <f t="shared" si="5"/>
        <v>42.361111111111114</v>
      </c>
      <c r="R20" s="21"/>
      <c r="S20" s="21"/>
      <c r="T20" s="20"/>
      <c r="U20" s="21"/>
      <c r="V20" s="21"/>
    </row>
    <row r="21" spans="1:22" x14ac:dyDescent="0.25">
      <c r="A21" s="3">
        <v>65</v>
      </c>
      <c r="B21" s="2">
        <f t="shared" si="6"/>
        <v>18.055555555555554</v>
      </c>
      <c r="C21" s="2">
        <f t="shared" si="0"/>
        <v>1.5</v>
      </c>
      <c r="D21" s="2">
        <f t="shared" si="1"/>
        <v>8</v>
      </c>
      <c r="E21" s="2">
        <f t="shared" si="2"/>
        <v>0</v>
      </c>
      <c r="F21" s="2">
        <f t="shared" si="3"/>
        <v>1.5</v>
      </c>
      <c r="G21" s="27">
        <f t="shared" si="7"/>
        <v>20.375192901234563</v>
      </c>
      <c r="H21" s="2">
        <f t="shared" si="4"/>
        <v>27.083333333333329</v>
      </c>
      <c r="I21" s="2">
        <f t="shared" si="5"/>
        <v>47.458526234567891</v>
      </c>
      <c r="R21" s="21"/>
      <c r="S21" s="21"/>
      <c r="T21" s="21"/>
      <c r="U21" s="21"/>
      <c r="V21" s="21"/>
    </row>
    <row r="22" spans="1:22" x14ac:dyDescent="0.25">
      <c r="A22" s="3">
        <v>70</v>
      </c>
      <c r="B22" s="2">
        <f t="shared" si="6"/>
        <v>19.444444444444443</v>
      </c>
      <c r="C22" s="2">
        <f t="shared" si="0"/>
        <v>1.5</v>
      </c>
      <c r="D22" s="2">
        <f t="shared" si="1"/>
        <v>8</v>
      </c>
      <c r="E22" s="2">
        <f t="shared" si="2"/>
        <v>0</v>
      </c>
      <c r="F22" s="2">
        <f t="shared" si="3"/>
        <v>1.5</v>
      </c>
      <c r="G22" s="27">
        <f t="shared" si="7"/>
        <v>23.630401234567898</v>
      </c>
      <c r="H22" s="2">
        <f t="shared" si="4"/>
        <v>29.166666666666664</v>
      </c>
      <c r="I22" s="2">
        <f t="shared" si="5"/>
        <v>52.797067901234563</v>
      </c>
      <c r="R22" s="21"/>
      <c r="S22" s="21"/>
      <c r="T22" s="21"/>
      <c r="U22" s="21"/>
      <c r="V22" s="21"/>
    </row>
    <row r="23" spans="1:22" x14ac:dyDescent="0.25">
      <c r="A23" s="3">
        <v>75</v>
      </c>
      <c r="B23" s="2">
        <f t="shared" si="6"/>
        <v>20.833333333333332</v>
      </c>
      <c r="C23" s="2">
        <f t="shared" si="0"/>
        <v>1.5</v>
      </c>
      <c r="D23" s="2">
        <f t="shared" si="1"/>
        <v>8</v>
      </c>
      <c r="E23" s="2">
        <f>IF($E$2=$A$53,$B$53,IF($E$2=$A$52,$B$52))</f>
        <v>0</v>
      </c>
      <c r="F23" s="2">
        <f t="shared" si="3"/>
        <v>1.5</v>
      </c>
      <c r="G23" s="27">
        <f t="shared" si="7"/>
        <v>27.126736111111107</v>
      </c>
      <c r="H23" s="2">
        <f t="shared" si="4"/>
        <v>31.25</v>
      </c>
      <c r="I23" s="2">
        <f t="shared" si="5"/>
        <v>58.376736111111107</v>
      </c>
      <c r="R23" s="21"/>
      <c r="S23" s="21"/>
      <c r="T23" s="21"/>
      <c r="U23" s="21"/>
      <c r="V23" s="21"/>
    </row>
    <row r="24" spans="1:22" x14ac:dyDescent="0.25">
      <c r="A24" s="3">
        <v>80</v>
      </c>
      <c r="B24" s="2">
        <f t="shared" si="6"/>
        <v>22.222222222222221</v>
      </c>
      <c r="C24" s="2">
        <f t="shared" si="0"/>
        <v>1.5</v>
      </c>
      <c r="D24" s="2">
        <f t="shared" si="1"/>
        <v>8</v>
      </c>
      <c r="E24" s="2">
        <f t="shared" si="2"/>
        <v>0</v>
      </c>
      <c r="F24" s="2">
        <f t="shared" si="3"/>
        <v>1.5</v>
      </c>
      <c r="G24" s="27">
        <f t="shared" si="7"/>
        <v>30.864197530864196</v>
      </c>
      <c r="H24" s="2">
        <f t="shared" si="4"/>
        <v>33.333333333333329</v>
      </c>
      <c r="I24" s="2">
        <f t="shared" si="5"/>
        <v>64.197530864197518</v>
      </c>
      <c r="R24" s="21"/>
      <c r="S24" s="21"/>
      <c r="T24" s="21"/>
      <c r="U24" s="21"/>
      <c r="V24" s="21"/>
    </row>
    <row r="25" spans="1:22" x14ac:dyDescent="0.25">
      <c r="A25" s="3">
        <v>85</v>
      </c>
      <c r="B25" s="2">
        <f t="shared" si="6"/>
        <v>23.611111111111111</v>
      </c>
      <c r="C25" s="2">
        <f t="shared" si="0"/>
        <v>1.5</v>
      </c>
      <c r="D25" s="2">
        <f t="shared" si="1"/>
        <v>8</v>
      </c>
      <c r="E25" s="2">
        <f t="shared" si="2"/>
        <v>0</v>
      </c>
      <c r="F25" s="2">
        <f t="shared" si="3"/>
        <v>1.5</v>
      </c>
      <c r="G25" s="27">
        <f t="shared" si="7"/>
        <v>34.842785493827158</v>
      </c>
      <c r="H25" s="2">
        <f t="shared" si="4"/>
        <v>35.416666666666664</v>
      </c>
      <c r="I25" s="2">
        <f t="shared" si="5"/>
        <v>70.259452160493822</v>
      </c>
      <c r="R25" s="21"/>
      <c r="S25" s="21"/>
      <c r="T25" s="21"/>
      <c r="U25" s="21"/>
      <c r="V25" s="21"/>
    </row>
    <row r="26" spans="1:22" x14ac:dyDescent="0.25">
      <c r="A26" s="3">
        <v>90</v>
      </c>
      <c r="B26" s="2">
        <f t="shared" si="6"/>
        <v>25</v>
      </c>
      <c r="C26" s="2">
        <f t="shared" si="0"/>
        <v>1.5</v>
      </c>
      <c r="D26" s="2">
        <f t="shared" si="1"/>
        <v>8</v>
      </c>
      <c r="E26" s="2">
        <f t="shared" si="2"/>
        <v>0</v>
      </c>
      <c r="F26" s="2">
        <f t="shared" si="3"/>
        <v>1.5</v>
      </c>
      <c r="G26" s="27">
        <f t="shared" si="7"/>
        <v>39.0625</v>
      </c>
      <c r="H26" s="2">
        <f t="shared" si="4"/>
        <v>37.5</v>
      </c>
      <c r="I26" s="2">
        <f t="shared" si="5"/>
        <v>76.5625</v>
      </c>
      <c r="R26" s="21"/>
      <c r="S26" s="21"/>
      <c r="T26" s="21"/>
      <c r="U26" s="21"/>
      <c r="V26" s="21"/>
    </row>
    <row r="27" spans="1:22" x14ac:dyDescent="0.25">
      <c r="A27" s="3">
        <v>95</v>
      </c>
      <c r="B27" s="2">
        <f t="shared" si="6"/>
        <v>26.388888888888889</v>
      </c>
      <c r="C27" s="2">
        <f t="shared" si="0"/>
        <v>1.5</v>
      </c>
      <c r="D27" s="2">
        <f t="shared" si="1"/>
        <v>8</v>
      </c>
      <c r="E27" s="2">
        <f t="shared" si="2"/>
        <v>0</v>
      </c>
      <c r="F27" s="2">
        <f t="shared" si="3"/>
        <v>1.5</v>
      </c>
      <c r="G27" s="27">
        <f t="shared" si="7"/>
        <v>43.523341049382715</v>
      </c>
      <c r="H27" s="2">
        <f t="shared" si="4"/>
        <v>39.583333333333336</v>
      </c>
      <c r="I27" s="2">
        <f t="shared" si="5"/>
        <v>83.106674382716051</v>
      </c>
      <c r="R27" s="21"/>
      <c r="S27" s="21"/>
      <c r="T27" s="21"/>
      <c r="U27" s="21"/>
      <c r="V27" s="21"/>
    </row>
    <row r="28" spans="1:22" x14ac:dyDescent="0.25">
      <c r="A28" s="3">
        <v>100</v>
      </c>
      <c r="B28" s="2">
        <f t="shared" si="6"/>
        <v>27.777777777777779</v>
      </c>
      <c r="C28" s="2">
        <f t="shared" si="0"/>
        <v>1.5</v>
      </c>
      <c r="D28" s="2">
        <f t="shared" si="1"/>
        <v>8</v>
      </c>
      <c r="E28" s="2">
        <f t="shared" si="2"/>
        <v>0</v>
      </c>
      <c r="F28" s="2">
        <f t="shared" si="3"/>
        <v>1.5</v>
      </c>
      <c r="G28" s="27">
        <f t="shared" si="7"/>
        <v>48.22530864197531</v>
      </c>
      <c r="H28" s="2">
        <f t="shared" si="4"/>
        <v>41.666666666666671</v>
      </c>
      <c r="I28" s="2">
        <f t="shared" si="5"/>
        <v>89.891975308641975</v>
      </c>
    </row>
    <row r="29" spans="1:22" x14ac:dyDescent="0.25">
      <c r="A29" s="3">
        <v>105</v>
      </c>
      <c r="B29" s="2">
        <f t="shared" si="6"/>
        <v>29.166666666666664</v>
      </c>
      <c r="C29" s="2">
        <f t="shared" si="0"/>
        <v>1.5</v>
      </c>
      <c r="D29" s="2">
        <f t="shared" si="1"/>
        <v>8</v>
      </c>
      <c r="E29" s="2">
        <f t="shared" si="2"/>
        <v>0</v>
      </c>
      <c r="F29" s="2">
        <f t="shared" si="3"/>
        <v>1.5</v>
      </c>
      <c r="G29" s="27">
        <f t="shared" si="7"/>
        <v>53.168402777777771</v>
      </c>
      <c r="H29" s="2">
        <f t="shared" si="4"/>
        <v>43.75</v>
      </c>
      <c r="I29" s="2">
        <f t="shared" si="5"/>
        <v>96.918402777777771</v>
      </c>
    </row>
    <row r="30" spans="1:22" x14ac:dyDescent="0.25">
      <c r="A30" s="3">
        <v>110</v>
      </c>
      <c r="B30" s="2">
        <f t="shared" si="6"/>
        <v>30.555555555555554</v>
      </c>
      <c r="C30" s="2">
        <f t="shared" si="0"/>
        <v>1.5</v>
      </c>
      <c r="D30" s="2">
        <f t="shared" si="1"/>
        <v>8</v>
      </c>
      <c r="E30" s="2">
        <f t="shared" si="2"/>
        <v>0</v>
      </c>
      <c r="F30" s="2">
        <f t="shared" si="3"/>
        <v>1.5</v>
      </c>
      <c r="G30" s="27">
        <f t="shared" si="7"/>
        <v>58.352623456790113</v>
      </c>
      <c r="H30" s="2">
        <f t="shared" si="4"/>
        <v>45.833333333333329</v>
      </c>
      <c r="I30" s="2">
        <f t="shared" si="5"/>
        <v>104.18595679012344</v>
      </c>
    </row>
    <row r="31" spans="1:22" x14ac:dyDescent="0.25">
      <c r="A31" s="3">
        <v>115</v>
      </c>
      <c r="B31" s="2">
        <f t="shared" si="6"/>
        <v>31.944444444444443</v>
      </c>
      <c r="C31" s="2">
        <f t="shared" si="0"/>
        <v>1.5</v>
      </c>
      <c r="D31" s="2">
        <f t="shared" si="1"/>
        <v>8</v>
      </c>
      <c r="E31" s="2">
        <f t="shared" si="2"/>
        <v>0</v>
      </c>
      <c r="F31" s="2">
        <f t="shared" si="3"/>
        <v>1.5</v>
      </c>
      <c r="G31" s="27">
        <f t="shared" si="7"/>
        <v>63.777970679012341</v>
      </c>
      <c r="H31" s="2">
        <f t="shared" si="4"/>
        <v>47.916666666666664</v>
      </c>
      <c r="I31" s="2">
        <f t="shared" si="5"/>
        <v>111.69463734567901</v>
      </c>
    </row>
    <row r="32" spans="1:22" x14ac:dyDescent="0.25">
      <c r="A32" s="3">
        <v>120</v>
      </c>
      <c r="B32" s="2">
        <f t="shared" si="6"/>
        <v>33.333333333333336</v>
      </c>
      <c r="C32" s="2">
        <f t="shared" si="0"/>
        <v>1.5</v>
      </c>
      <c r="D32" s="2">
        <f t="shared" si="1"/>
        <v>8</v>
      </c>
      <c r="E32" s="2">
        <f t="shared" si="2"/>
        <v>0</v>
      </c>
      <c r="F32" s="2">
        <f t="shared" si="3"/>
        <v>1.5</v>
      </c>
      <c r="G32" s="27">
        <f t="shared" si="7"/>
        <v>69.444444444444457</v>
      </c>
      <c r="H32" s="2">
        <f t="shared" si="4"/>
        <v>50</v>
      </c>
      <c r="I32" s="2">
        <f t="shared" si="5"/>
        <v>119.44444444444446</v>
      </c>
    </row>
    <row r="33" spans="1:9" x14ac:dyDescent="0.25">
      <c r="A33" s="3">
        <v>125</v>
      </c>
      <c r="B33" s="2">
        <f t="shared" si="6"/>
        <v>34.722222222222221</v>
      </c>
      <c r="C33" s="2">
        <f t="shared" si="0"/>
        <v>1.5</v>
      </c>
      <c r="D33" s="2">
        <f t="shared" si="1"/>
        <v>8</v>
      </c>
      <c r="E33" s="2">
        <f t="shared" si="2"/>
        <v>0</v>
      </c>
      <c r="F33" s="2">
        <f t="shared" si="3"/>
        <v>1.5</v>
      </c>
      <c r="G33" s="27">
        <f t="shared" si="7"/>
        <v>75.352044753086417</v>
      </c>
      <c r="H33" s="2">
        <f t="shared" si="4"/>
        <v>52.083333333333329</v>
      </c>
      <c r="I33" s="2">
        <f t="shared" si="5"/>
        <v>127.43537808641975</v>
      </c>
    </row>
    <row r="34" spans="1:9" x14ac:dyDescent="0.25">
      <c r="A34" s="3">
        <v>130</v>
      </c>
      <c r="B34" s="2">
        <f t="shared" si="6"/>
        <v>36.111111111111107</v>
      </c>
      <c r="C34" s="2">
        <f t="shared" si="0"/>
        <v>1.5</v>
      </c>
      <c r="D34" s="2">
        <f t="shared" si="1"/>
        <v>8</v>
      </c>
      <c r="E34" s="2">
        <f t="shared" si="2"/>
        <v>0</v>
      </c>
      <c r="F34" s="2">
        <f t="shared" si="3"/>
        <v>1.5</v>
      </c>
      <c r="G34" s="27">
        <f>SUM(B34^2)/(2*D34)</f>
        <v>81.500771604938251</v>
      </c>
      <c r="H34" s="2">
        <f t="shared" si="4"/>
        <v>54.166666666666657</v>
      </c>
      <c r="I34" s="2">
        <f>SUM(H34+G34)</f>
        <v>135.66743827160491</v>
      </c>
    </row>
    <row r="35" spans="1:9" x14ac:dyDescent="0.25">
      <c r="G35" s="4"/>
    </row>
    <row r="36" spans="1:9" x14ac:dyDescent="0.25">
      <c r="G36" s="4"/>
    </row>
    <row r="52" spans="1:2" x14ac:dyDescent="0.25">
      <c r="A52" s="3" t="s">
        <v>28</v>
      </c>
      <c r="B52" s="3">
        <v>0</v>
      </c>
    </row>
    <row r="53" spans="1:2" x14ac:dyDescent="0.25">
      <c r="A53" s="3" t="s">
        <v>34</v>
      </c>
      <c r="B53" s="3">
        <v>0.8</v>
      </c>
    </row>
    <row r="55" spans="1:2" x14ac:dyDescent="0.25">
      <c r="A55" s="3" t="s">
        <v>7</v>
      </c>
      <c r="B55" s="2">
        <f>$F$3</f>
        <v>8</v>
      </c>
    </row>
    <row r="56" spans="1:2" x14ac:dyDescent="0.25">
      <c r="A56" s="3" t="s">
        <v>8</v>
      </c>
      <c r="B56" s="2">
        <f>$F$3/2</f>
        <v>4</v>
      </c>
    </row>
    <row r="57" spans="1:2" x14ac:dyDescent="0.25">
      <c r="A57" s="3" t="s">
        <v>9</v>
      </c>
      <c r="B57" s="2">
        <f>$F$3/1.3</f>
        <v>6.1538461538461533</v>
      </c>
    </row>
    <row r="60" spans="1:2" x14ac:dyDescent="0.25">
      <c r="A60" s="3" t="s">
        <v>5</v>
      </c>
      <c r="B60" s="3">
        <v>8</v>
      </c>
    </row>
    <row r="61" spans="1:2" x14ac:dyDescent="0.25">
      <c r="A61" s="3" t="s">
        <v>6</v>
      </c>
      <c r="B61" s="3">
        <v>4</v>
      </c>
    </row>
    <row r="63" spans="1:2" x14ac:dyDescent="0.25">
      <c r="A63" s="3" t="s">
        <v>3</v>
      </c>
      <c r="B63" s="3">
        <v>1</v>
      </c>
    </row>
    <row r="64" spans="1:2" x14ac:dyDescent="0.25">
      <c r="A64" s="3" t="s">
        <v>4</v>
      </c>
      <c r="B64" s="3">
        <v>1.5</v>
      </c>
    </row>
    <row r="65" spans="1:2" x14ac:dyDescent="0.25">
      <c r="A65" s="3" t="s">
        <v>25</v>
      </c>
      <c r="B65" s="3">
        <v>2</v>
      </c>
    </row>
  </sheetData>
  <sheetProtection algorithmName="SHA-512" hashValue="Pw/0rGjovFYd643hnqh+DkxK29oojSb8Mcv6YQQ3Lc6zfMjKL02aqHIKQlIKJ5Mv84juq8uvpurTpIZZY31gQw==" saltValue="mmqwDRyib1efR2l664GnYQ==" spinCount="100000" sheet="1" objects="1" scenarios="1"/>
  <mergeCells count="2">
    <mergeCell ref="A1:C1"/>
    <mergeCell ref="S6:T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Informatie tabel</vt:lpstr>
      <vt:lpstr>Onderliggende rekentabel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van Heijst</dc:creator>
  <cp:lastModifiedBy>Jeroen van Heijst</cp:lastModifiedBy>
  <dcterms:created xsi:type="dcterms:W3CDTF">2019-12-02T12:22:05Z</dcterms:created>
  <dcterms:modified xsi:type="dcterms:W3CDTF">2021-06-17T11:25:50Z</dcterms:modified>
</cp:coreProperties>
</file>